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2"/>
  </bookViews>
  <sheets>
    <sheet name="Item1" sheetId="70" r:id="rId1"/>
    <sheet name="Item2" sheetId="71" r:id="rId2"/>
    <sheet name="TOTAL" sheetId="5" r:id="rId3"/>
    <sheet name="menores" sheetId="6" r:id="rId4"/>
  </sheets>
  <definedNames>
    <definedName name="_xlnm.Print_Area" localSheetId="3">menores!$A$1:$F$7</definedName>
    <definedName name="_xlnm.Print_Area" localSheetId="2">TOTAL!$A$1:$F$12</definedName>
  </definedNames>
  <calcPr calcId="145621" iterateDelta="1E-4"/>
</workbook>
</file>

<file path=xl/calcChain.xml><?xml version="1.0" encoding="utf-8"?>
<calcChain xmlns="http://schemas.openxmlformats.org/spreadsheetml/2006/main">
  <c r="C6" i="6" l="1"/>
  <c r="D6" i="6"/>
  <c r="B6" i="6"/>
  <c r="C4" i="6"/>
  <c r="D4" i="6"/>
  <c r="B4" i="6"/>
  <c r="C11" i="5"/>
  <c r="D11" i="5"/>
  <c r="B11" i="5"/>
  <c r="C10" i="5"/>
  <c r="D10" i="5"/>
  <c r="B10" i="5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I9" i="71"/>
  <c r="I8" i="71"/>
  <c r="I7" i="71"/>
  <c r="I6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I6" i="70"/>
  <c r="F3" i="70"/>
  <c r="E4" i="6" s="1"/>
  <c r="C20" i="71" l="1"/>
  <c r="I4" i="71" s="1"/>
  <c r="F6" i="6"/>
  <c r="I5" i="71"/>
  <c r="A20" i="70"/>
  <c r="C20" i="70" s="1"/>
  <c r="F4" i="6"/>
  <c r="I3" i="71" l="1"/>
  <c r="E20" i="71" s="1"/>
  <c r="H22" i="71" s="1"/>
  <c r="H23" i="71" s="1"/>
  <c r="F7" i="6"/>
  <c r="I4" i="70"/>
  <c r="I5" i="70"/>
  <c r="I3" i="70"/>
  <c r="E20" i="70" s="1"/>
  <c r="E3" i="70" s="1"/>
  <c r="E10" i="5" s="1"/>
  <c r="F10" i="5" s="1"/>
  <c r="E3" i="71" l="1"/>
  <c r="E11" i="5" s="1"/>
  <c r="F11" i="5" s="1"/>
  <c r="F12" i="5" s="1"/>
  <c r="H22" i="70"/>
  <c r="H23" i="70" s="1"/>
  <c r="G10" i="5" l="1"/>
</calcChain>
</file>

<file path=xl/sharedStrings.xml><?xml version="1.0" encoding="utf-8"?>
<sst xmlns="http://schemas.openxmlformats.org/spreadsheetml/2006/main" count="78" uniqueCount="43">
  <si>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</si>
  <si>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</si>
  <si>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</si>
  <si>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</si>
  <si>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</si>
  <si>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</si>
  <si>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</si>
  <si>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</si>
  <si>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</si>
  <si>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</si>
  <si>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</si>
  <si>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</si>
  <si>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</si>
  <si>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</si>
  <si>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</si>
  <si>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</si>
  <si>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</si>
  <si>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</si>
  <si>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</si>
  <si>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</si>
  <si>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</si>
  <si>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</si>
  <si>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</si>
  <si>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</si>
  <si>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</si>
  <si>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</si>
  <si>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</si>
  <si>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</si>
  <si>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</si>
  <si>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</si>
  <si>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</si>
  <si>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</si>
  <si>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</si>
  <si>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</si>
  <si>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</si>
  <si>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</si>
  <si>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</si>
  <si>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</si>
  <si>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</si>
  <si>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PICE E CIA BUFFET EVENTOS LTDA</t>
  </si>
  <si>
    <t>SHEILA SILVA DE MACEDO</t>
  </si>
  <si>
    <t>Kit Lanche Coletivo para as sessões de julgamento.</t>
  </si>
  <si>
    <t xml:space="preserve">Kit Lanche Individual para os participantes dos eventos de abertura das Eleições (300 kits para o 1º turno, e 300 kits para o 2º turno, se houver).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</si>
</sst>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9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2971800</xdr:colOff>
      <xdr:row>0</xdr:row>
      <xdr:rowOff>19050</xdr:rowOff>
    </xdr:from>
    <xdr:to>
      <xdr:col>2</xdr:col>
      <xdr:colOff>104775</xdr:colOff>
      <xdr:row>6</xdr:row>
      <xdr:rowOff>159844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0" y="19050"/>
          <a:ext cx="2924175" cy="11123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18" sqref="B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41</v>
      </c>
      <c r="C3" s="54" t="s">
        <v>8</v>
      </c>
      <c r="D3" s="57">
        <v>60</v>
      </c>
      <c r="E3" s="60">
        <f>IF(C20&lt;=25%,D20,MIN(E20:F20))</f>
        <v>635.63</v>
      </c>
      <c r="F3" s="60">
        <f>MIN(H3:H17)</f>
        <v>466.25</v>
      </c>
      <c r="G3" s="5" t="s">
        <v>39</v>
      </c>
      <c r="H3" s="14">
        <v>466.25</v>
      </c>
      <c r="I3" s="30">
        <f>IF(H3="","",(IF($C$20&lt;25%,"N/A",IF(H3&lt;=($D$20+$A$20),H3,"Descartado"))))</f>
        <v>466.25</v>
      </c>
    </row>
    <row r="4" spans="1:9">
      <c r="A4" s="50"/>
      <c r="B4" s="52"/>
      <c r="C4" s="55"/>
      <c r="D4" s="58"/>
      <c r="E4" s="61"/>
      <c r="F4" s="61"/>
      <c r="G4" s="5" t="s">
        <v>40</v>
      </c>
      <c r="H4" s="14">
        <v>805</v>
      </c>
      <c r="I4" s="30">
        <f t="shared" ref="I4:I17" si="0">IF(H4="","",(IF($C$20&lt;25%,"N/A",IF(H4&lt;=($D$20+$A$20),H4,"Descartado"))))</f>
        <v>805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239.53242212694298</v>
      </c>
      <c r="B20" s="20">
        <f>COUNT(H3:H17)</f>
        <v>2</v>
      </c>
      <c r="C20" s="21">
        <f>IF(B20&lt;2,"N/A",(A20/D20))</f>
        <v>0.3768425375248855</v>
      </c>
      <c r="D20" s="22">
        <f>ROUND(AVERAGE(H3:H17),2)</f>
        <v>635.63</v>
      </c>
      <c r="E20" s="23">
        <f>IFERROR(ROUND(IF(B20&lt;2,"N/A",(IF(C20&lt;=25%,"N/A",AVERAGE(I3:I17)))),2),"N/A")</f>
        <v>635.63</v>
      </c>
      <c r="F20" s="23">
        <f>ROUND(MEDIAN(H3:H17),2)</f>
        <v>635.63</v>
      </c>
      <c r="G20" s="24" t="str">
        <f>INDEX(G3:G17,MATCH(H20,H3:H17,0))</f>
        <v>PICE E CIA BUFFET EVENTOS LTDA</v>
      </c>
      <c r="H20" s="25">
        <f>MIN(H3:H17)</f>
        <v>466.25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635.63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38137.800000000003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18" sqref="B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42</v>
      </c>
      <c r="C3" s="54" t="s">
        <v>8</v>
      </c>
      <c r="D3" s="57">
        <v>600</v>
      </c>
      <c r="E3" s="60">
        <f>IF(C20&lt;=25%,D20,MIN(E20:F20))</f>
        <v>61.54</v>
      </c>
      <c r="F3" s="60">
        <f>MIN(H3:H17)</f>
        <v>41.07</v>
      </c>
      <c r="G3" s="5" t="s">
        <v>39</v>
      </c>
      <c r="H3" s="14">
        <v>41.07</v>
      </c>
      <c r="I3" s="30">
        <f>IF(H3="","",(IF($C$20&lt;25%,"N/A",IF(H3&lt;=($D$20+$A$20),H3,"Descartado"))))</f>
        <v>41.07</v>
      </c>
    </row>
    <row r="4" spans="1:9">
      <c r="A4" s="50"/>
      <c r="B4" s="52"/>
      <c r="C4" s="55"/>
      <c r="D4" s="58"/>
      <c r="E4" s="61"/>
      <c r="F4" s="61"/>
      <c r="G4" s="5" t="s">
        <v>40</v>
      </c>
      <c r="H4" s="14">
        <v>82</v>
      </c>
      <c r="I4" s="30">
        <f t="shared" ref="I4:I17" si="0">IF(H4="","",(IF($C$20&lt;25%,"N/A",IF(H4&lt;=($D$20+$A$20),H4,"Descartado"))))</f>
        <v>82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28.941880553965408</v>
      </c>
      <c r="B20" s="20">
        <f>COUNT(H3:H17)</f>
        <v>2</v>
      </c>
      <c r="C20" s="21">
        <f>IF(B20&lt;2,"N/A",(A20/D20))</f>
        <v>0.47029380165689644</v>
      </c>
      <c r="D20" s="22">
        <f>ROUND(AVERAGE(H3:H17),2)</f>
        <v>61.54</v>
      </c>
      <c r="E20" s="23">
        <f>IFERROR(ROUND(IF(B20&lt;2,"N/A",(IF(C20&lt;=25%,"N/A",AVERAGE(I3:I17)))),2),"N/A")</f>
        <v>61.54</v>
      </c>
      <c r="F20" s="23">
        <f>ROUND(MEDIAN(H3:H17),2)</f>
        <v>61.54</v>
      </c>
      <c r="G20" s="24" t="str">
        <f>INDEX(G3:G17,MATCH(H20,H3:H17,0))</f>
        <v>PICE E CIA BUFFET EVENTOS LTDA</v>
      </c>
      <c r="H20" s="25">
        <f>MIN(H3:H17)</f>
        <v>41.07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61.54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36924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N12"/>
  <sheetViews>
    <sheetView tabSelected="1" view="pageBreakPreview" zoomScaleNormal="100" zoomScaleSheetLayoutView="100" workbookViewId="0">
      <selection activeCell="B20" sqref="B20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8" spans="1:7" ht="15.75">
      <c r="A8" s="72" t="s">
        <v>14</v>
      </c>
      <c r="B8" s="72"/>
      <c r="C8" s="72"/>
      <c r="D8" s="72"/>
      <c r="E8" s="72"/>
      <c r="F8" s="72"/>
    </row>
    <row r="9" spans="1:7" ht="25.5">
      <c r="A9" s="41" t="s">
        <v>15</v>
      </c>
      <c r="B9" s="41" t="s">
        <v>16</v>
      </c>
      <c r="C9" s="41" t="s">
        <v>17</v>
      </c>
      <c r="D9" s="41" t="s">
        <v>18</v>
      </c>
      <c r="E9" s="41" t="s">
        <v>13</v>
      </c>
      <c r="F9" s="41" t="s">
        <v>19</v>
      </c>
    </row>
    <row r="10" spans="1:7">
      <c r="A10" s="42">
        <v>1</v>
      </c>
      <c r="B10" s="43" t="str">
        <f>Item1!B3</f>
        <v>Kit Lanche Coletivo para as sessões de julgamento.</v>
      </c>
      <c r="C10" s="42" t="str">
        <f>Item1!C3</f>
        <v>unidade</v>
      </c>
      <c r="D10" s="42">
        <f>Item1!D3</f>
        <v>60</v>
      </c>
      <c r="E10" s="44">
        <f>Item1!E3</f>
        <v>635.63</v>
      </c>
      <c r="F10" s="44">
        <f t="shared" ref="F10:F11" si="0">(ROUND(E10,2)*D10)</f>
        <v>38137.800000000003</v>
      </c>
      <c r="G10" s="3" t="str">
        <f>IF(F10&gt;80000,"necessária a subdivisão deste item em cotas!","")</f>
        <v/>
      </c>
    </row>
    <row r="11" spans="1:7" ht="38.25">
      <c r="A11" s="42">
        <v>2</v>
      </c>
      <c r="B11" s="43" t="str">
        <f>Item2!B3</f>
        <v xml:space="preserve">Kit Lanche Individual para os participantes dos eventos de abertura das Eleições (300 kits para o 1º turno, e 300 kits para o 2º turno, se houver).
</v>
      </c>
      <c r="C11" s="42" t="str">
        <f>Item2!C3</f>
        <v>unidade</v>
      </c>
      <c r="D11" s="42">
        <f>Item2!D3</f>
        <v>600</v>
      </c>
      <c r="E11" s="44">
        <f>Item2!E3</f>
        <v>61.54</v>
      </c>
      <c r="F11" s="44">
        <f t="shared" si="0"/>
        <v>36924</v>
      </c>
    </row>
    <row r="12" spans="1:7" ht="15.75">
      <c r="A12" s="39"/>
      <c r="B12" s="39"/>
      <c r="C12" s="73" t="s">
        <v>20</v>
      </c>
      <c r="D12" s="74"/>
      <c r="E12" s="75"/>
      <c r="F12" s="40">
        <f>SUM(F10:F11)</f>
        <v>75061.8</v>
      </c>
    </row>
  </sheetData>
  <mergeCells count="2">
    <mergeCell ref="A8:F8"/>
    <mergeCell ref="C12:E12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headerFooter>
    <oddFooter>&amp;LEstimativa em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view="pageBreakPreview" zoomScaleNormal="100" zoomScaleSheetLayoutView="100" workbookViewId="0">
      <selection activeCell="B20" sqref="B20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2" t="s">
        <v>21</v>
      </c>
      <c r="B1" s="72"/>
      <c r="C1" s="72"/>
      <c r="D1" s="72"/>
      <c r="E1" s="72"/>
      <c r="F1" s="72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6" t="str">
        <f>Item1!G20</f>
        <v>PICE E CIA BUFFET EVENTOS LTDA</v>
      </c>
      <c r="C3" s="77"/>
      <c r="D3" s="77"/>
      <c r="E3" s="77"/>
      <c r="F3" s="78"/>
    </row>
    <row r="4" spans="1:6" s="2" customFormat="1">
      <c r="A4" s="42">
        <v>1</v>
      </c>
      <c r="B4" s="43" t="str">
        <f>Item1!B3</f>
        <v>Kit Lanche Coletivo para as sessões de julgamento.</v>
      </c>
      <c r="C4" s="42" t="str">
        <f>Item1!C3</f>
        <v>unidade</v>
      </c>
      <c r="D4" s="42">
        <f>Item1!D3</f>
        <v>60</v>
      </c>
      <c r="E4" s="44">
        <f>Item1!F3</f>
        <v>466.25</v>
      </c>
      <c r="F4" s="44">
        <f>(ROUND(E4,2)*D4)</f>
        <v>27975</v>
      </c>
    </row>
    <row r="5" spans="1:6" s="2" customFormat="1" ht="17.25">
      <c r="A5" s="45" t="s">
        <v>22</v>
      </c>
      <c r="B5" s="76" t="str">
        <f>Item2!G20</f>
        <v>PICE E CIA BUFFET EVENTOS LTDA</v>
      </c>
      <c r="C5" s="77"/>
      <c r="D5" s="77"/>
      <c r="E5" s="77"/>
      <c r="F5" s="78"/>
    </row>
    <row r="6" spans="1:6" ht="38.25">
      <c r="A6" s="42">
        <v>2</v>
      </c>
      <c r="B6" s="43" t="str">
        <f>Item2!B3</f>
        <v xml:space="preserve">Kit Lanche Individual para os participantes dos eventos de abertura das Eleições (300 kits para o 1º turno, e 300 kits para o 2º turno, se houver).
</v>
      </c>
      <c r="C6" s="42" t="str">
        <f>Item2!C3</f>
        <v>unidade</v>
      </c>
      <c r="D6" s="42">
        <f>Item2!D3</f>
        <v>600</v>
      </c>
      <c r="E6" s="44">
        <f>Item2!F3</f>
        <v>41.07</v>
      </c>
      <c r="F6" s="44">
        <f>(ROUND(E6,2)*D6)</f>
        <v>24642</v>
      </c>
    </row>
    <row r="7" spans="1:6" ht="15.75">
      <c r="A7" s="39"/>
      <c r="B7" s="39"/>
      <c r="C7" s="73" t="s">
        <v>23</v>
      </c>
      <c r="D7" s="74"/>
      <c r="E7" s="75"/>
      <c r="F7" s="40">
        <f>SUM(F4:F6)</f>
        <v>52617</v>
      </c>
    </row>
  </sheetData>
  <mergeCells count="4">
    <mergeCell ref="C7:E7"/>
    <mergeCell ref="B5:F5"/>
    <mergeCell ref="A1:F1"/>
    <mergeCell ref="B3:F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Item1</vt:lpstr>
      <vt:lpstr>Item2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2022-08-19T15:54:32Z</cp:lastPrinted>
  <dcterms:created xsi:type="dcterms:W3CDTF">2019-01-16T20:04:04Z</dcterms:created>
  <dcterms:modified xsi:type="dcterms:W3CDTF">2022-08-19T19:46:32Z</dcterms:modified>
</cp:coreProperties>
</file>